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vabet\Desktop\تعرفه های سال 1404\"/>
    </mc:Choice>
  </mc:AlternateContent>
  <bookViews>
    <workbookView xWindow="0" yWindow="0" windowWidth="20490" windowHeight="7020"/>
  </bookViews>
  <sheets>
    <sheet name="ویزیت و خدمات شایع "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0" i="1" l="1"/>
  <c r="H90" i="1" s="1"/>
  <c r="F90" i="1"/>
  <c r="G89" i="1"/>
  <c r="H89" i="1" s="1"/>
  <c r="F89" i="1"/>
  <c r="G88" i="1"/>
  <c r="H88" i="1" s="1"/>
  <c r="F88" i="1"/>
  <c r="G87" i="1"/>
  <c r="H87" i="1" s="1"/>
  <c r="F87" i="1"/>
  <c r="G86" i="1"/>
  <c r="H86" i="1" s="1"/>
  <c r="F86" i="1"/>
  <c r="G85" i="1"/>
  <c r="H85" i="1" s="1"/>
  <c r="F85" i="1"/>
  <c r="G84" i="1"/>
  <c r="H84" i="1" s="1"/>
  <c r="F84" i="1"/>
  <c r="G83" i="1"/>
  <c r="H83" i="1" s="1"/>
  <c r="F83" i="1"/>
  <c r="G82" i="1"/>
  <c r="H82" i="1" s="1"/>
  <c r="F82" i="1"/>
  <c r="G81" i="1"/>
  <c r="H81" i="1" s="1"/>
  <c r="F81" i="1"/>
  <c r="G80" i="1"/>
  <c r="H80" i="1" s="1"/>
  <c r="F80" i="1"/>
  <c r="G79" i="1"/>
  <c r="H79" i="1" s="1"/>
  <c r="F79" i="1"/>
  <c r="G78" i="1"/>
  <c r="H78" i="1" s="1"/>
  <c r="F78" i="1"/>
  <c r="G77" i="1"/>
  <c r="H77" i="1" s="1"/>
  <c r="F77" i="1"/>
  <c r="G76" i="1"/>
  <c r="H76" i="1" s="1"/>
  <c r="F76" i="1"/>
  <c r="G75" i="1"/>
  <c r="H75" i="1" s="1"/>
  <c r="F75" i="1"/>
  <c r="E67" i="1"/>
  <c r="F66" i="1"/>
  <c r="E66" i="1"/>
  <c r="G66" i="1" s="1"/>
  <c r="F65" i="1"/>
  <c r="E65" i="1"/>
  <c r="G65" i="1" s="1"/>
  <c r="F64" i="1"/>
  <c r="E64" i="1"/>
  <c r="G64" i="1" s="1"/>
  <c r="F63" i="1"/>
  <c r="G63" i="1" s="1"/>
  <c r="E63" i="1"/>
  <c r="E62" i="1"/>
  <c r="F61" i="1"/>
  <c r="E61" i="1"/>
  <c r="F60" i="1"/>
  <c r="E60" i="1"/>
  <c r="G60" i="1" s="1"/>
  <c r="F59" i="1"/>
  <c r="E59" i="1"/>
  <c r="G59" i="1" s="1"/>
  <c r="E58" i="1"/>
  <c r="E56" i="1"/>
  <c r="E54" i="1"/>
  <c r="F53" i="1"/>
  <c r="G53" i="1" s="1"/>
  <c r="E53" i="1"/>
  <c r="F52" i="1"/>
  <c r="E52" i="1"/>
  <c r="F50" i="1"/>
  <c r="E50" i="1"/>
  <c r="F48" i="1"/>
  <c r="E48" i="1"/>
  <c r="G48" i="1" s="1"/>
  <c r="F46" i="1"/>
  <c r="E46" i="1"/>
  <c r="F44" i="1"/>
  <c r="E44" i="1"/>
  <c r="G44" i="1" s="1"/>
  <c r="F42" i="1"/>
  <c r="E42" i="1"/>
  <c r="G42" i="1" s="1"/>
  <c r="F41" i="1"/>
  <c r="E41" i="1"/>
  <c r="G41" i="1" s="1"/>
  <c r="F39" i="1"/>
  <c r="G39" i="1" s="1"/>
  <c r="E39" i="1"/>
  <c r="F37" i="1"/>
  <c r="E37" i="1"/>
  <c r="F35" i="1"/>
  <c r="E35" i="1"/>
  <c r="F34" i="1"/>
  <c r="E34" i="1"/>
  <c r="G34" i="1" s="1"/>
  <c r="F33" i="1"/>
  <c r="E33" i="1"/>
  <c r="F31" i="1"/>
  <c r="E31" i="1"/>
  <c r="G31" i="1" s="1"/>
  <c r="F29" i="1"/>
  <c r="E29" i="1"/>
  <c r="G29" i="1" s="1"/>
  <c r="F27" i="1"/>
  <c r="E27" i="1"/>
  <c r="G27" i="1" s="1"/>
  <c r="F25" i="1"/>
  <c r="G25" i="1" s="1"/>
  <c r="E25" i="1"/>
  <c r="F24" i="1"/>
  <c r="E24" i="1"/>
  <c r="F23" i="1"/>
  <c r="E23" i="1"/>
  <c r="F22" i="1"/>
  <c r="E22" i="1"/>
  <c r="G22" i="1" s="1"/>
  <c r="F21" i="1"/>
  <c r="E21" i="1"/>
  <c r="F20" i="1"/>
  <c r="E20" i="1"/>
  <c r="G20" i="1" s="1"/>
  <c r="F18" i="1"/>
  <c r="E18" i="1"/>
  <c r="G18" i="1" s="1"/>
  <c r="F17" i="1"/>
  <c r="E17" i="1"/>
  <c r="G17" i="1" s="1"/>
  <c r="F16" i="1"/>
  <c r="G16" i="1" s="1"/>
  <c r="E16" i="1"/>
  <c r="E14" i="1"/>
  <c r="E13" i="1"/>
  <c r="E12" i="1"/>
  <c r="F11" i="1"/>
  <c r="E11" i="1"/>
  <c r="G11" i="1" s="1"/>
  <c r="F10" i="1"/>
  <c r="E10" i="1"/>
  <c r="G10" i="1" s="1"/>
  <c r="F9" i="1"/>
  <c r="G9" i="1" s="1"/>
  <c r="E9" i="1"/>
  <c r="E7" i="1"/>
  <c r="E5" i="1"/>
  <c r="G21" i="1" l="1"/>
  <c r="G23" i="1"/>
  <c r="G24" i="1"/>
  <c r="G33" i="1"/>
  <c r="G35" i="1"/>
  <c r="G37" i="1"/>
  <c r="G46" i="1"/>
  <c r="G50" i="1"/>
  <c r="G52" i="1"/>
  <c r="G61" i="1"/>
  <c r="I75" i="1"/>
  <c r="I77" i="1"/>
  <c r="I78" i="1"/>
  <c r="I79" i="1"/>
  <c r="I80" i="1"/>
  <c r="I81" i="1"/>
  <c r="I83" i="1"/>
  <c r="I84" i="1"/>
  <c r="I85" i="1"/>
  <c r="I86" i="1"/>
  <c r="I87" i="1"/>
  <c r="I88" i="1"/>
  <c r="I89" i="1"/>
  <c r="I90" i="1"/>
  <c r="I76" i="1"/>
  <c r="I82" i="1"/>
</calcChain>
</file>

<file path=xl/sharedStrings.xml><?xml version="1.0" encoding="utf-8"?>
<sst xmlns="http://schemas.openxmlformats.org/spreadsheetml/2006/main" count="101" uniqueCount="90">
  <si>
    <t xml:space="preserve">تعرفه خدمات شایع در مطب ها و درمانگاه ها  در بخش خصوصی درسال 1404 </t>
  </si>
  <si>
    <t>کد خدمت</t>
  </si>
  <si>
    <t>ویژگی کد</t>
  </si>
  <si>
    <t>عنوان خدمت</t>
  </si>
  <si>
    <t>ارزش نسبی</t>
  </si>
  <si>
    <t>هزینه بیماران (آزاد)</t>
  </si>
  <si>
    <t xml:space="preserve">سهم پرداختی بیمه </t>
  </si>
  <si>
    <t xml:space="preserve">سهم بیمار با بیمه </t>
  </si>
  <si>
    <t>شستشو و پانسمان ساده کوچک یا متوسط تا 20 سانتیمتر</t>
  </si>
  <si>
    <r>
      <t>(</t>
    </r>
    <r>
      <rPr>
        <b/>
        <sz val="9"/>
        <color theme="1"/>
        <rFont val="B Titr"/>
        <charset val="178"/>
      </rPr>
      <t xml:space="preserve"> درصورت انجام در اورژانس بیمارستان درتعهدبیمه پایه می باشد.)</t>
    </r>
  </si>
  <si>
    <t>شستشو و پانسمان ساده بزرگ بیش از20 سانتیمتر</t>
  </si>
  <si>
    <t>واردکردن کاتتر به صورت موقت به داخل مثانه (برای مثال کاتتریزاسیون مستقیم برای اندازه گیری ادرار باقیمانده) یا تعبیه کاتتر ساده یا مشکل مثانه</t>
  </si>
  <si>
    <t>خارج کردن سوند مثانه ، ساده یا مشکل</t>
  </si>
  <si>
    <t>گذاشتن وبرداشتن سوند نلاتون</t>
  </si>
  <si>
    <t>بخیه آماده با چسب بخیه به هر اندازه</t>
  </si>
  <si>
    <r>
      <t xml:space="preserve">کشیدن بخیه تا 10 گره یا تا 10 سانتیمترتوسط پزشک دیگر </t>
    </r>
    <r>
      <rPr>
        <b/>
        <sz val="9"/>
        <color rgb="FF000000"/>
        <rFont val="B Titr"/>
        <charset val="178"/>
      </rPr>
      <t>(</t>
    </r>
    <r>
      <rPr>
        <b/>
        <sz val="9"/>
        <color theme="1"/>
        <rFont val="B Titr"/>
        <charset val="178"/>
      </rPr>
      <t xml:space="preserve"> درصورت انجام در اورژانس بیمارستان درتعهدبیمه پایه می باشد.)</t>
    </r>
  </si>
  <si>
    <t>کشیدن بخیه بیش از 10 گره یابیش از 10 سانتمترتوسط پزشک دیگر</t>
  </si>
  <si>
    <t>دبریدمان پوست اگزمایی یا عفونی تا 10% از سطح بدن</t>
  </si>
  <si>
    <t>دبریدمان پوست و بافت زیر جلدی شامل ضخامت ناکامل یا تمام ضخامت</t>
  </si>
  <si>
    <t>برداشتن، با یا بدون دبریدمان ناخن با یا بدون تخلیه هماتوم ناخن</t>
  </si>
  <si>
    <t>(در صورتی که جنبه زیبایی داشته باشد کد*محسوب میگردد)</t>
  </si>
  <si>
    <t>کوتاه کردن ناخن دیستروفیک برای اهداف درمانی (مانند بیماران دیابتیک) هر تعداد (در صورتی که جنبه زیبایی داشته باشد کد*محسوب می گردد)</t>
  </si>
  <si>
    <t>اکسیزیون یا تراشیدن ضایعات خوش‌خیم درم یا اپیدرم، منفرد، در تنه، بازوها یا ساق؛ در پوست سر، گردن، دست¬ها، پاها، ناحیه تناسلی، صورت، گوش ها، پلک ها، بینی، لب‌ها و پرده های مخاطی؛ به قطر بیش از 2 سانتیمتر</t>
  </si>
  <si>
    <t>آتل بندی انگشت</t>
  </si>
  <si>
    <t>بکارگیری آتل بلند اندام فوقانی (شانه تا دست یا ساعد تا دست؛استاتیک یا دینامیک)</t>
  </si>
  <si>
    <r>
      <t>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t>
    </r>
    <r>
      <rPr>
        <b/>
        <sz val="9"/>
        <color theme="1"/>
        <rFont val="B Titr"/>
        <charset val="178"/>
      </rPr>
      <t>(در صورتی که جنبه زیبایی نداشته باشد ، بیمه متقبل می گردد)</t>
    </r>
  </si>
  <si>
    <t>تراشیدن یا بریدن ضایعه شاخی خوش‌خیم (مثل میخچه و پینه)؛ تادوضایعه</t>
  </si>
  <si>
    <t>(در صورتی که جنبه زیبایی داشته باشد کد*محسوب می گردد)</t>
  </si>
  <si>
    <t>تراشیدن یا بریدن ضایعه شاخی خوش‌خیم (مثل میخچه و پینه)؛ بیش ازدوضایعه</t>
  </si>
  <si>
    <t>تخریب ضایعات خوش‌خیم به هر روش؛ به ازای هر جلسه</t>
  </si>
  <si>
    <t xml:space="preserve">تخریب ضایعات واژن؛ ساده یا وسیع </t>
  </si>
  <si>
    <t>(جراحی با لیزر، جراحی الکتریکی، جراحی کرایو و جراحی شیمیایی)</t>
  </si>
  <si>
    <t>کوتریزاسیون گردن رحم؛ الکتریکی یا حرارتی یا کرایوکوتری یا لیزر، برای بار اول یا تکراری</t>
  </si>
  <si>
    <t>نمونه برداری اندوسرویکال (پاپ اسمیر)</t>
  </si>
  <si>
    <t>انسیزیون و درناژ هماتوم، سروما یا تجمع مایع پونکسیون و آسپیراسیون آبسه، هماتوم، بول یا کیست(بدون هدایت رادیولوژیست)</t>
  </si>
  <si>
    <t>ترمیم ساده زخم های سطحی ناحیه پوست سر، گردن، زیر بغل، اعضای تناسلی خارجی، تنه و یا اندام ها (شامل دست ها و پاها)؛ تا 10 سانتیمتر</t>
  </si>
  <si>
    <t xml:space="preserve">ترمیم ساده زخم های سطحی ناحیه پوست سر، گردن، زیر بغل، اعضای تناسلی خارجی، تنه و یا اندام ها (شامل دست ها و پاها)؛ به ازای هر 5 سانتیمتر اضافه </t>
  </si>
  <si>
    <t>ترمیم ساده زخم های سطحی ناحیه صورت، گوش ها، پلک ها، بینی، لب ها و یا پرده-های مخاطی؛ تا 7 سانتیمتر</t>
  </si>
  <si>
    <t>ترمیم ساده زخم های سطحی ناحیه صورت، گوش ها، پلک ها، بینی، لب ها و یا پرده-های مخاطی؛  به ازای هر 3 سانتی متر اضافه</t>
  </si>
  <si>
    <t>ترمیم مشکل ناحیه تنه؛ تا 7.5 سانتیمتر</t>
  </si>
  <si>
    <t>ترمیم مشکل پوست سر، بازو و یا ساق پا؛ تا 7.5 سانتیمتر</t>
  </si>
  <si>
    <t>ترمیم مشکل، ناحیه پیشانی، گونه، چانه، دهان، گردن، زیر بغل، اعضای تناسلی، دست ها و یا پاها؛ تا 7.5 سانتیمتر</t>
  </si>
  <si>
    <t xml:space="preserve"> (در صورتی که جنبه زیبایی داشته باشد کد*محسوب می گردد)</t>
  </si>
  <si>
    <t>ترمیم مشکل پلک ها، بینی، گوش ها و یا لب ها؛ تا 7.5 سانتیمتر</t>
  </si>
  <si>
    <t>ترمیم مشکل هر ناحیه از بدن به ازای هر 5 سانتیمتر اضافی یا کمتر از آن(در صورتی که جنبه زیبایی داشته باشد کد*محسوب می گردد)</t>
  </si>
  <si>
    <t>انسیزیون و درآوردن جسم خارجی؛ بافت زیرجلدی؛ ساده یا مشکل</t>
  </si>
  <si>
    <t>#</t>
  </si>
  <si>
    <t>انفوزيون داخل وريدي توسط پزشک يا زير نظر مستقیم پزشک</t>
  </si>
  <si>
    <t>#*</t>
  </si>
  <si>
    <t>ترزيق هرنوع داروي داخل عضله يا زيرجلدي</t>
  </si>
  <si>
    <t xml:space="preserve"> (تشخیصي،درماني وپیشگیرانه)</t>
  </si>
  <si>
    <t>ترزيق هرنوع داروي داخل وريدي</t>
  </si>
  <si>
    <t xml:space="preserve">ختنه با استفاده از کلامپ یا وسایل دیگر یا اکسیزیون جراحی </t>
  </si>
  <si>
    <t>درآوردن سرومن سفت شده، هر گوش به هر روش (شستشوی گوش، ساکشن و ...)</t>
  </si>
  <si>
    <t>درناژآبسه یا هماتوم لاله یا مجرای خارجی گوش</t>
  </si>
  <si>
    <t>سوراخ کردن هرگوش</t>
  </si>
  <si>
    <t>ECG   با تفسیر و گزارش</t>
  </si>
  <si>
    <t>گچ گیری شانه تا دست (بلند)، آرنج تا انگشت (کوتاه)، دست و قسمت پایینی ساعد (به صورت دستکش ساقه بلند)</t>
  </si>
  <si>
    <t>به‌کارگیری گچ بلند پا (ران تا انگشتان پا) یا از نوع قابل راه رفتن (کف دار)؛ به‌کارگیری بریس گچی بلند پا یا به‌کارگیری گچ سیلندری (ران تا مچ پا)</t>
  </si>
  <si>
    <t>به‌کارگیری گچ کوتاه پا (زیر زانو تا انگشتان پا) و نوع قابل راه رفتن (کف دار با پاشنه پلاستیکی)وPTB</t>
  </si>
  <si>
    <t>معاینه ظاهری جسد وصدور جواز دفن و یا ارجاع مستدل به سازمان پزشکی قانونی توسط متخصصین پزشکی قانونی</t>
  </si>
  <si>
    <t xml:space="preserve">توضیحات </t>
  </si>
  <si>
    <t>1- خدماتی که جنبه زیبایی داشته باشد از پوشش بیمه خارج می گردد.</t>
  </si>
  <si>
    <t>2-  هزینه مواد و لوازم مصرفی به هزینه های فوق الذکر اضافه می گردد.</t>
  </si>
  <si>
    <t>3- در صورتی که هریک از خدمات فوق درمنزل انجام گردد طبق کد ملی 901995  علاوه بر  هزینه خدمت مربوطه هزینه ای معادل 19،575،000ریال بابت خدمات در منزل اخذ می گردد.البته در صورتی که توسط پزشک عمومی خدمات انجام گرفته باشد 80درصد تعرفه فوق ودر صورتی که توسط کارشناسان ارشد  وکارشناسان خدمات صورت پذیرد 50درصد تعرفه باید محاسبه گردد.</t>
  </si>
  <si>
    <t xml:space="preserve">تعرفه ویزیت در بخش خصوصی </t>
  </si>
  <si>
    <t xml:space="preserve">ردیف </t>
  </si>
  <si>
    <t>عنوان</t>
  </si>
  <si>
    <t xml:space="preserve">حرفه ای </t>
  </si>
  <si>
    <t>فنی</t>
  </si>
  <si>
    <t>تعرفه آزاد (ریال)</t>
  </si>
  <si>
    <t xml:space="preserve">تعرفه دولتی </t>
  </si>
  <si>
    <t xml:space="preserve">سهم بیمه </t>
  </si>
  <si>
    <t>سهم بیمار</t>
  </si>
  <si>
    <t>پزشک و دندان پزشک عمومی و PHD  پروانه دار</t>
  </si>
  <si>
    <t xml:space="preserve">پزشک عمومی با سابقه بالای 15 سال کار بالینی </t>
  </si>
  <si>
    <t xml:space="preserve">پزشک و دندانپزشک متخصص ،PHD،MD </t>
  </si>
  <si>
    <t>متخصص  کمتر از 10سال کودکان و نوزادان</t>
  </si>
  <si>
    <t>متخصص کمتر از 7 سال سایر گروهها</t>
  </si>
  <si>
    <t xml:space="preserve">پزشکان فوق تخصص،فلوشیپ </t>
  </si>
  <si>
    <t>فوق تخصص کمتر از 10سال کودکان و نوزادان</t>
  </si>
  <si>
    <t>فوق تخصص کمتر از 7سال برای سایر گروها</t>
  </si>
  <si>
    <t xml:space="preserve">پزشکان متخصص روان پزشکی </t>
  </si>
  <si>
    <t xml:space="preserve">پزشکان متخصص روان پزشکی اطفال کمتر از 10سال </t>
  </si>
  <si>
    <t xml:space="preserve">پزشکان متخصص روان پزشکی کمتر از 7سال </t>
  </si>
  <si>
    <t>پزشکان فوق تخصص روان پزشک وفلوشیپ روانپزشکی</t>
  </si>
  <si>
    <t>پزشکان فوق تخصص روان پزشک وفلوشیپ روانپزشکی اطفال کمتر از 10سال</t>
  </si>
  <si>
    <t>پزشکان فوق تخصص روان پزشک وفلوشیپ روانپزشکی کمتر از 7سال</t>
  </si>
  <si>
    <t>کارشناس ارشد پروانه دار</t>
  </si>
  <si>
    <t>کارشناس پروانه دار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</si>
</sst>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theme="1"/>
      <name val="Calibri"/>
      <family val="2"/>
      <scheme val="minor"/>
    </font>
    <font>
      <b/>
      <sz val="9"/>
      <color theme="1"/>
      <name val="B Titr"/>
      <charset val="178"/>
    </font>
    <font>
      <b/>
      <sz val="9"/>
      <color rgb="FF000000"/>
      <name val="B Titr"/>
      <charset val="178"/>
    </font>
    <font>
      <b/>
      <sz val="8"/>
      <color rgb="FF000000"/>
      <name val="B Titr"/>
      <charset val="178"/>
    </font>
    <font>
      <b/>
      <sz val="9"/>
      <name val="B Titr"/>
      <charset val="178"/>
    </font>
    <font>
      <sz val="9"/>
      <color theme="1"/>
      <name val="B Titr"/>
      <charset val="178"/>
    </font>
    <font>
      <b/>
      <sz val="20"/>
      <color theme="9"/>
      <name val="B Titr"/>
      <charset val="178"/>
    </font>
    <font>
      <b/>
      <sz val="10"/>
      <color theme="1"/>
      <name val="2  Titr"/>
      <charset val="178"/>
    </font>
    <font>
      <b/>
      <sz val="12"/>
      <color theme="1"/>
      <name val="B Nazanin"/>
      <charset val="178"/>
    </font>
  </fonts>
  <fills count="6">
    <fill>
      <patternFill patternType="none"/>
    </fill>
    <fill>
      <patternFill patternType="gray125"/>
    </fill>
    <fill>
      <patternFill patternType="solid">
        <fgColor rgb="FFC2D69B"/>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s>
  <cellStyleXfs count="1">
    <xf numFmtId="0" fontId="0" fillId="0" borderId="0"/>
  </cellStyleXfs>
  <cellXfs count="64">
    <xf numFmtId="0" fontId="0" fillId="0" borderId="0" xfId="0"/>
    <xf numFmtId="0" fontId="2" fillId="3" borderId="2" xfId="0" applyFont="1" applyFill="1" applyBorder="1" applyAlignment="1">
      <alignment horizontal="center" vertical="center" wrapText="1" readingOrder="2"/>
    </xf>
    <xf numFmtId="0" fontId="1" fillId="3" borderId="2" xfId="0" applyFont="1" applyFill="1" applyBorder="1" applyAlignment="1">
      <alignment horizontal="center" vertical="center" wrapText="1" readingOrder="2"/>
    </xf>
    <xf numFmtId="0" fontId="3" fillId="3" borderId="2" xfId="0" applyFont="1" applyFill="1" applyBorder="1" applyAlignment="1">
      <alignment horizontal="center" vertical="center" wrapText="1" readingOrder="2"/>
    </xf>
    <xf numFmtId="0" fontId="1" fillId="3" borderId="2" xfId="0" applyFont="1" applyFill="1" applyBorder="1" applyAlignment="1">
      <alignment horizontal="center" vertical="center"/>
    </xf>
    <xf numFmtId="3" fontId="1" fillId="3" borderId="2" xfId="0" applyNumberFormat="1" applyFont="1" applyFill="1" applyBorder="1" applyAlignment="1">
      <alignment horizontal="center" wrapText="1"/>
    </xf>
    <xf numFmtId="3" fontId="1" fillId="3" borderId="2" xfId="0" applyNumberFormat="1" applyFont="1" applyFill="1" applyBorder="1" applyAlignment="1">
      <alignment horizontal="center"/>
    </xf>
    <xf numFmtId="0" fontId="1" fillId="3" borderId="3" xfId="0" applyFont="1" applyFill="1" applyBorder="1" applyAlignment="1">
      <alignment horizontal="center" vertical="center" wrapText="1" readingOrder="2"/>
    </xf>
    <xf numFmtId="0" fontId="1" fillId="3" borderId="3" xfId="0" applyFont="1" applyFill="1" applyBorder="1" applyAlignment="1">
      <alignment horizontal="center" vertical="center"/>
    </xf>
    <xf numFmtId="3" fontId="1" fillId="3" borderId="2" xfId="0" applyNumberFormat="1" applyFont="1" applyFill="1" applyBorder="1" applyAlignment="1">
      <alignment horizontal="center" vertical="center"/>
    </xf>
    <xf numFmtId="0" fontId="1" fillId="3" borderId="2" xfId="0" applyFont="1" applyFill="1" applyBorder="1" applyAlignment="1">
      <alignment horizontal="center" vertical="center" wrapText="1"/>
    </xf>
    <xf numFmtId="3" fontId="1" fillId="3" borderId="4" xfId="0" applyNumberFormat="1" applyFont="1" applyFill="1" applyBorder="1" applyAlignment="1">
      <alignment horizontal="center" vertical="center" wrapText="1"/>
    </xf>
    <xf numFmtId="3" fontId="1" fillId="3" borderId="3" xfId="0" applyNumberFormat="1" applyFont="1" applyFill="1" applyBorder="1" applyAlignment="1">
      <alignment horizontal="center" vertical="center"/>
    </xf>
    <xf numFmtId="0" fontId="0" fillId="0" borderId="0" xfId="0" applyAlignment="1">
      <alignment horizontal="right"/>
    </xf>
    <xf numFmtId="0" fontId="0" fillId="0" borderId="0" xfId="0" applyAlignment="1">
      <alignment wrapText="1"/>
    </xf>
    <xf numFmtId="0" fontId="5" fillId="0" borderId="0" xfId="0" applyFont="1"/>
    <xf numFmtId="0" fontId="5" fillId="0" borderId="0" xfId="0" applyFont="1" applyAlignment="1"/>
    <xf numFmtId="0" fontId="1" fillId="5" borderId="2" xfId="0" applyFont="1" applyFill="1" applyBorder="1" applyAlignment="1"/>
    <xf numFmtId="0" fontId="1" fillId="5" borderId="2" xfId="0" applyFont="1" applyFill="1" applyBorder="1" applyAlignment="1">
      <alignment horizontal="center"/>
    </xf>
    <xf numFmtId="0" fontId="7" fillId="5" borderId="2" xfId="0" applyFont="1" applyFill="1" applyBorder="1" applyAlignment="1"/>
    <xf numFmtId="0" fontId="5" fillId="0" borderId="2" xfId="0" applyFont="1" applyBorder="1" applyAlignment="1">
      <alignment horizontal="center" vertical="center"/>
    </xf>
    <xf numFmtId="0" fontId="1" fillId="0" borderId="2" xfId="0" applyFont="1" applyBorder="1" applyAlignment="1">
      <alignment horizontal="center" vertical="center"/>
    </xf>
    <xf numFmtId="3" fontId="1" fillId="0" borderId="2" xfId="0" applyNumberFormat="1" applyFont="1" applyBorder="1" applyAlignment="1">
      <alignment horizontal="center" vertical="center" wrapText="1" readingOrder="2"/>
    </xf>
    <xf numFmtId="3" fontId="8" fillId="0" borderId="2" xfId="0" applyNumberFormat="1" applyFont="1" applyBorder="1" applyAlignment="1">
      <alignment horizontal="center" vertical="center" wrapText="1" readingOrder="2"/>
    </xf>
    <xf numFmtId="0" fontId="1" fillId="0" borderId="2" xfId="0" applyFont="1" applyBorder="1" applyAlignment="1">
      <alignment horizontal="center" vertical="center" wrapText="1"/>
    </xf>
    <xf numFmtId="0" fontId="5" fillId="0" borderId="2" xfId="0" applyFont="1" applyBorder="1" applyAlignment="1">
      <alignment horizontal="center" vertical="center" readingOrder="2"/>
    </xf>
    <xf numFmtId="0" fontId="1" fillId="0" borderId="0" xfId="0" applyFont="1"/>
    <xf numFmtId="0" fontId="1" fillId="0" borderId="0" xfId="0" applyFont="1" applyAlignment="1">
      <alignment horizontal="center" vertical="center" readingOrder="2"/>
    </xf>
    <xf numFmtId="0" fontId="1" fillId="0" borderId="0" xfId="0" applyFont="1" applyAlignment="1">
      <alignment horizontal="center"/>
    </xf>
    <xf numFmtId="0" fontId="1" fillId="0" borderId="2" xfId="0" applyFont="1" applyBorder="1" applyAlignment="1">
      <alignment horizontal="center" vertical="center" wrapText="1"/>
    </xf>
    <xf numFmtId="0" fontId="4" fillId="4" borderId="5" xfId="0" applyFont="1" applyFill="1" applyBorder="1" applyAlignment="1">
      <alignment horizontal="center" vertical="center" readingOrder="2"/>
    </xf>
    <xf numFmtId="0" fontId="4" fillId="4" borderId="6" xfId="0" applyFont="1" applyFill="1" applyBorder="1" applyAlignment="1">
      <alignment horizontal="center" vertical="center" readingOrder="2"/>
    </xf>
    <xf numFmtId="0" fontId="4" fillId="4" borderId="7" xfId="0" applyFont="1" applyFill="1" applyBorder="1" applyAlignment="1">
      <alignment horizontal="center" vertical="center" readingOrder="2"/>
    </xf>
    <xf numFmtId="0" fontId="5" fillId="4" borderId="8" xfId="0" applyFont="1" applyFill="1" applyBorder="1" applyAlignment="1">
      <alignment horizontal="right" vertical="center" readingOrder="2"/>
    </xf>
    <xf numFmtId="0" fontId="5" fillId="4" borderId="0" xfId="0" applyFont="1" applyFill="1" applyBorder="1" applyAlignment="1">
      <alignment horizontal="right" vertical="center" readingOrder="2"/>
    </xf>
    <xf numFmtId="0" fontId="5" fillId="4" borderId="9" xfId="0" applyFont="1" applyFill="1" applyBorder="1" applyAlignment="1">
      <alignment horizontal="right" vertical="center" readingOrder="2"/>
    </xf>
    <xf numFmtId="0" fontId="5" fillId="4" borderId="10" xfId="0" applyFont="1" applyFill="1" applyBorder="1" applyAlignment="1">
      <alignment horizontal="right" vertical="center" wrapText="1" readingOrder="2"/>
    </xf>
    <xf numFmtId="0" fontId="5" fillId="4" borderId="11" xfId="0" applyFont="1" applyFill="1" applyBorder="1" applyAlignment="1">
      <alignment horizontal="right" vertical="center" wrapText="1" readingOrder="2"/>
    </xf>
    <xf numFmtId="0" fontId="5" fillId="4" borderId="12" xfId="0" applyFont="1" applyFill="1" applyBorder="1" applyAlignment="1">
      <alignment horizontal="right" vertical="center" wrapText="1" readingOrder="2"/>
    </xf>
    <xf numFmtId="0" fontId="6" fillId="0" borderId="13" xfId="0" applyFont="1" applyBorder="1" applyAlignment="1">
      <alignment horizontal="center" vertical="center" wrapText="1" readingOrder="2"/>
    </xf>
    <xf numFmtId="0" fontId="6" fillId="0" borderId="1" xfId="0" applyFont="1" applyBorder="1" applyAlignment="1">
      <alignment horizontal="center" vertical="center" wrapText="1" readingOrder="2"/>
    </xf>
    <xf numFmtId="0" fontId="1" fillId="5" borderId="2" xfId="0" applyFont="1" applyFill="1" applyBorder="1" applyAlignment="1">
      <alignment horizontal="center"/>
    </xf>
    <xf numFmtId="0" fontId="1" fillId="3" borderId="2" xfId="0" applyFont="1" applyFill="1" applyBorder="1" applyAlignment="1">
      <alignment horizontal="center" vertical="center" wrapText="1" readingOrder="2"/>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3" fontId="1" fillId="3" borderId="3" xfId="0" applyNumberFormat="1" applyFont="1" applyFill="1" applyBorder="1" applyAlignment="1">
      <alignment horizontal="center" vertical="center"/>
    </xf>
    <xf numFmtId="3" fontId="1" fillId="3" borderId="4" xfId="0" applyNumberFormat="1"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readingOrder="2"/>
    </xf>
    <xf numFmtId="0" fontId="1" fillId="3" borderId="4" xfId="0" applyFont="1" applyFill="1" applyBorder="1" applyAlignment="1">
      <alignment horizontal="center" vertical="center" wrapText="1" readingOrder="2"/>
    </xf>
    <xf numFmtId="0" fontId="2" fillId="3" borderId="2" xfId="0" applyFont="1" applyFill="1" applyBorder="1" applyAlignment="1">
      <alignment horizontal="center" vertical="center" wrapText="1" readingOrder="2"/>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3" fontId="1" fillId="3" borderId="3" xfId="0" applyNumberFormat="1" applyFont="1" applyFill="1" applyBorder="1" applyAlignment="1">
      <alignment horizontal="center" vertical="center" wrapText="1"/>
    </xf>
    <xf numFmtId="3" fontId="1" fillId="3" borderId="4" xfId="0" applyNumberFormat="1" applyFont="1" applyFill="1" applyBorder="1" applyAlignment="1">
      <alignment horizontal="center" vertical="center" wrapText="1"/>
    </xf>
    <xf numFmtId="3" fontId="1" fillId="3" borderId="3" xfId="0" applyNumberFormat="1" applyFont="1" applyFill="1" applyBorder="1" applyAlignment="1">
      <alignment horizontal="center"/>
    </xf>
    <xf numFmtId="3" fontId="1" fillId="3" borderId="4" xfId="0" applyNumberFormat="1" applyFont="1" applyFill="1" applyBorder="1" applyAlignment="1">
      <alignment horizont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4"/>
  <sheetViews>
    <sheetView rightToLeft="1" tabSelected="1" workbookViewId="0">
      <selection activeCell="C9" sqref="C9"/>
    </sheetView>
  </sheetViews>
  <sheetFormatPr defaultRowHeight="18.75"/>
  <cols>
    <col min="1" max="1" width="10.140625" style="15" customWidth="1"/>
    <col min="2" max="2" width="7.42578125" style="15" customWidth="1"/>
    <col min="3" max="3" width="31.85546875" style="15" customWidth="1"/>
    <col min="4" max="4" width="7.5703125" style="16" customWidth="1"/>
    <col min="5" max="5" width="11.42578125" style="15" customWidth="1"/>
    <col min="6" max="6" width="11.140625" style="15" customWidth="1"/>
    <col min="7" max="7" width="10.28515625" style="15" customWidth="1"/>
    <col min="8" max="8" width="11.85546875" customWidth="1"/>
    <col min="9" max="9" width="11.42578125" customWidth="1"/>
  </cols>
  <sheetData>
    <row r="1" spans="1:7" ht="30" customHeight="1">
      <c r="A1" s="57" t="s">
        <v>0</v>
      </c>
      <c r="B1" s="57"/>
      <c r="C1" s="57"/>
      <c r="D1" s="57"/>
      <c r="E1" s="57"/>
      <c r="F1" s="57"/>
      <c r="G1" s="57"/>
    </row>
    <row r="2" spans="1:7" ht="30" customHeight="1">
      <c r="A2" s="58"/>
      <c r="B2" s="58"/>
      <c r="C2" s="58"/>
      <c r="D2" s="58"/>
      <c r="E2" s="58"/>
      <c r="F2" s="58"/>
      <c r="G2" s="58"/>
    </row>
    <row r="3" spans="1:7" ht="30" customHeight="1">
      <c r="A3" s="59" t="s">
        <v>1</v>
      </c>
      <c r="B3" s="59" t="s">
        <v>2</v>
      </c>
      <c r="C3" s="59" t="s">
        <v>3</v>
      </c>
      <c r="D3" s="60" t="s">
        <v>4</v>
      </c>
      <c r="E3" s="62" t="s">
        <v>5</v>
      </c>
      <c r="F3" s="62" t="s">
        <v>6</v>
      </c>
      <c r="G3" s="62" t="s">
        <v>7</v>
      </c>
    </row>
    <row r="4" spans="1:7" ht="24.75" customHeight="1">
      <c r="A4" s="59"/>
      <c r="B4" s="59"/>
      <c r="C4" s="59"/>
      <c r="D4" s="61"/>
      <c r="E4" s="63"/>
      <c r="F4" s="63"/>
      <c r="G4" s="63"/>
    </row>
    <row r="5" spans="1:7" ht="33" customHeight="1">
      <c r="A5" s="42">
        <v>100511</v>
      </c>
      <c r="B5" s="42"/>
      <c r="C5" s="1" t="s">
        <v>8</v>
      </c>
      <c r="D5" s="43">
        <v>0.5</v>
      </c>
      <c r="E5" s="55">
        <f>D5*1370000</f>
        <v>685000</v>
      </c>
      <c r="F5" s="55">
        <v>0</v>
      </c>
      <c r="G5" s="55">
        <v>0</v>
      </c>
    </row>
    <row r="6" spans="1:7" ht="25.5" customHeight="1">
      <c r="A6" s="42"/>
      <c r="B6" s="42"/>
      <c r="C6" s="1" t="s">
        <v>9</v>
      </c>
      <c r="D6" s="44"/>
      <c r="E6" s="56"/>
      <c r="F6" s="56"/>
      <c r="G6" s="56"/>
    </row>
    <row r="7" spans="1:7" ht="41.25" customHeight="1">
      <c r="A7" s="42">
        <v>100512</v>
      </c>
      <c r="B7" s="42"/>
      <c r="C7" s="1" t="s">
        <v>10</v>
      </c>
      <c r="D7" s="43">
        <v>1</v>
      </c>
      <c r="E7" s="55">
        <f>D7*1370000</f>
        <v>1370000</v>
      </c>
      <c r="F7" s="55">
        <v>0</v>
      </c>
      <c r="G7" s="55">
        <v>0</v>
      </c>
    </row>
    <row r="8" spans="1:7" ht="36" customHeight="1">
      <c r="A8" s="42"/>
      <c r="B8" s="42"/>
      <c r="C8" s="1" t="s">
        <v>9</v>
      </c>
      <c r="D8" s="44"/>
      <c r="E8" s="56"/>
      <c r="F8" s="56"/>
      <c r="G8" s="56"/>
    </row>
    <row r="9" spans="1:7" ht="42" customHeight="1">
      <c r="A9" s="2">
        <v>500440</v>
      </c>
      <c r="B9" s="2"/>
      <c r="C9" s="3" t="s">
        <v>11</v>
      </c>
      <c r="D9" s="4">
        <v>1</v>
      </c>
      <c r="E9" s="5">
        <f>D9*1370000</f>
        <v>1370000</v>
      </c>
      <c r="F9" s="6">
        <f>(D9*410000)*70%</f>
        <v>287000</v>
      </c>
      <c r="G9" s="6">
        <f t="shared" ref="G9:G66" si="0">E9-F9</f>
        <v>1083000</v>
      </c>
    </row>
    <row r="10" spans="1:7" ht="30" customHeight="1">
      <c r="A10" s="2">
        <v>500445</v>
      </c>
      <c r="B10" s="2"/>
      <c r="C10" s="2" t="s">
        <v>12</v>
      </c>
      <c r="D10" s="4">
        <v>0.5</v>
      </c>
      <c r="E10" s="5">
        <f>D10*1370000</f>
        <v>685000</v>
      </c>
      <c r="F10" s="6">
        <f>(D10*410000)*70%</f>
        <v>143500</v>
      </c>
      <c r="G10" s="6">
        <f t="shared" si="0"/>
        <v>541500</v>
      </c>
    </row>
    <row r="11" spans="1:7" ht="42" customHeight="1">
      <c r="A11" s="7">
        <v>500447</v>
      </c>
      <c r="B11" s="7"/>
      <c r="C11" s="7" t="s">
        <v>13</v>
      </c>
      <c r="D11" s="8">
        <v>1</v>
      </c>
      <c r="E11" s="5">
        <f t="shared" ref="E11:E13" si="1">D11*1370000</f>
        <v>1370000</v>
      </c>
      <c r="F11" s="6">
        <f>(D11*410000)*70%</f>
        <v>287000</v>
      </c>
      <c r="G11" s="6">
        <f t="shared" si="0"/>
        <v>1083000</v>
      </c>
    </row>
    <row r="12" spans="1:7" ht="30" customHeight="1">
      <c r="A12" s="2">
        <v>100212</v>
      </c>
      <c r="B12" s="2"/>
      <c r="C12" s="2" t="s">
        <v>14</v>
      </c>
      <c r="D12" s="4">
        <v>1.5</v>
      </c>
      <c r="E12" s="5">
        <f t="shared" si="1"/>
        <v>2055000</v>
      </c>
      <c r="F12" s="6">
        <v>0</v>
      </c>
      <c r="G12" s="6">
        <v>0</v>
      </c>
    </row>
    <row r="13" spans="1:7" ht="36.75" customHeight="1">
      <c r="A13" s="2">
        <v>100506</v>
      </c>
      <c r="B13" s="2"/>
      <c r="C13" s="2" t="s">
        <v>15</v>
      </c>
      <c r="D13" s="4">
        <v>1</v>
      </c>
      <c r="E13" s="5">
        <f t="shared" si="1"/>
        <v>1370000</v>
      </c>
      <c r="F13" s="6">
        <v>0</v>
      </c>
      <c r="G13" s="6">
        <v>0</v>
      </c>
    </row>
    <row r="14" spans="1:7" ht="30" customHeight="1">
      <c r="A14" s="42">
        <v>100507</v>
      </c>
      <c r="B14" s="42"/>
      <c r="C14" s="2" t="s">
        <v>16</v>
      </c>
      <c r="D14" s="43">
        <v>1.5</v>
      </c>
      <c r="E14" s="53">
        <f>D14*1370000</f>
        <v>2055000</v>
      </c>
      <c r="F14" s="55">
        <v>0</v>
      </c>
      <c r="G14" s="55">
        <v>0</v>
      </c>
    </row>
    <row r="15" spans="1:7" ht="30" customHeight="1">
      <c r="A15" s="42"/>
      <c r="B15" s="42"/>
      <c r="C15" s="1" t="s">
        <v>9</v>
      </c>
      <c r="D15" s="44"/>
      <c r="E15" s="54"/>
      <c r="F15" s="56"/>
      <c r="G15" s="56"/>
    </row>
    <row r="16" spans="1:7" ht="30" customHeight="1">
      <c r="A16" s="2">
        <v>100050</v>
      </c>
      <c r="B16" s="2"/>
      <c r="C16" s="2" t="s">
        <v>17</v>
      </c>
      <c r="D16" s="4">
        <v>2</v>
      </c>
      <c r="E16" s="9">
        <f>D16*1370000</f>
        <v>2740000</v>
      </c>
      <c r="F16" s="6">
        <f>(D16*410000)*70%</f>
        <v>574000</v>
      </c>
      <c r="G16" s="6">
        <f>E16-F16</f>
        <v>2166000</v>
      </c>
    </row>
    <row r="17" spans="1:7" ht="30" customHeight="1">
      <c r="A17" s="2">
        <v>100075</v>
      </c>
      <c r="B17" s="2"/>
      <c r="C17" s="2" t="s">
        <v>18</v>
      </c>
      <c r="D17" s="4">
        <v>3</v>
      </c>
      <c r="E17" s="9">
        <f>D17*1370000</f>
        <v>4110000</v>
      </c>
      <c r="F17" s="6">
        <f>(D17*410000)*70%</f>
        <v>861000</v>
      </c>
      <c r="G17" s="6">
        <f>E17-F17</f>
        <v>3249000</v>
      </c>
    </row>
    <row r="18" spans="1:7" ht="36" customHeight="1">
      <c r="A18" s="42">
        <v>100135</v>
      </c>
      <c r="B18" s="42"/>
      <c r="C18" s="2" t="s">
        <v>19</v>
      </c>
      <c r="D18" s="43">
        <v>2</v>
      </c>
      <c r="E18" s="45">
        <f>D18*1370000</f>
        <v>2740000</v>
      </c>
      <c r="F18" s="45">
        <f>(D18*410000)*70%</f>
        <v>574000</v>
      </c>
      <c r="G18" s="45">
        <f>E18-F18</f>
        <v>2166000</v>
      </c>
    </row>
    <row r="19" spans="1:7" ht="78.75" customHeight="1">
      <c r="A19" s="42"/>
      <c r="B19" s="42"/>
      <c r="C19" s="2" t="s">
        <v>20</v>
      </c>
      <c r="D19" s="44"/>
      <c r="E19" s="46"/>
      <c r="F19" s="46"/>
      <c r="G19" s="46"/>
    </row>
    <row r="20" spans="1:7" ht="40.5" customHeight="1">
      <c r="A20" s="2">
        <v>100130</v>
      </c>
      <c r="B20" s="2"/>
      <c r="C20" s="2" t="s">
        <v>21</v>
      </c>
      <c r="D20" s="4">
        <v>0.5</v>
      </c>
      <c r="E20" s="9">
        <f t="shared" ref="E20:E25" si="2">D20*1370000</f>
        <v>685000</v>
      </c>
      <c r="F20" s="6">
        <f t="shared" ref="F20:F25" si="3">(D20*410000)*70%</f>
        <v>143500</v>
      </c>
      <c r="G20" s="6">
        <f>E20-F20</f>
        <v>541500</v>
      </c>
    </row>
    <row r="21" spans="1:7" ht="39" customHeight="1">
      <c r="A21" s="2">
        <v>100105</v>
      </c>
      <c r="B21" s="2"/>
      <c r="C21" s="1" t="s">
        <v>22</v>
      </c>
      <c r="D21" s="4">
        <v>7</v>
      </c>
      <c r="E21" s="9">
        <f t="shared" si="2"/>
        <v>9590000</v>
      </c>
      <c r="F21" s="6">
        <f t="shared" si="3"/>
        <v>2008999.9999999998</v>
      </c>
      <c r="G21" s="6">
        <f>E21-F21</f>
        <v>7581000</v>
      </c>
    </row>
    <row r="22" spans="1:7" ht="87.75" customHeight="1">
      <c r="A22" s="2">
        <v>204555</v>
      </c>
      <c r="B22" s="2"/>
      <c r="C22" s="1" t="s">
        <v>23</v>
      </c>
      <c r="D22" s="4">
        <v>1.4</v>
      </c>
      <c r="E22" s="9">
        <f t="shared" si="2"/>
        <v>1917999.9999999998</v>
      </c>
      <c r="F22" s="9">
        <f t="shared" si="3"/>
        <v>401800</v>
      </c>
      <c r="G22" s="9">
        <f t="shared" si="0"/>
        <v>1516199.9999999998</v>
      </c>
    </row>
    <row r="23" spans="1:7" ht="39.75" customHeight="1">
      <c r="A23" s="2">
        <v>204550</v>
      </c>
      <c r="B23" s="2"/>
      <c r="C23" s="1" t="s">
        <v>24</v>
      </c>
      <c r="D23" s="4">
        <v>2</v>
      </c>
      <c r="E23" s="9">
        <f t="shared" si="2"/>
        <v>2740000</v>
      </c>
      <c r="F23" s="9">
        <f t="shared" si="3"/>
        <v>574000</v>
      </c>
      <c r="G23" s="9">
        <f t="shared" si="0"/>
        <v>2166000</v>
      </c>
    </row>
    <row r="24" spans="1:7" ht="112.5">
      <c r="A24" s="10">
        <v>100100</v>
      </c>
      <c r="B24" s="2"/>
      <c r="C24" s="1" t="s">
        <v>25</v>
      </c>
      <c r="D24" s="4">
        <v>4</v>
      </c>
      <c r="E24" s="9">
        <f t="shared" si="2"/>
        <v>5480000</v>
      </c>
      <c r="F24" s="9">
        <f t="shared" si="3"/>
        <v>1148000</v>
      </c>
      <c r="G24" s="9">
        <f t="shared" si="0"/>
        <v>4332000</v>
      </c>
    </row>
    <row r="25" spans="1:7" ht="37.5">
      <c r="A25" s="47">
        <v>100085</v>
      </c>
      <c r="B25" s="42"/>
      <c r="C25" s="1" t="s">
        <v>26</v>
      </c>
      <c r="D25" s="43">
        <v>2</v>
      </c>
      <c r="E25" s="45">
        <f t="shared" si="2"/>
        <v>2740000</v>
      </c>
      <c r="F25" s="45">
        <f t="shared" si="3"/>
        <v>574000</v>
      </c>
      <c r="G25" s="45">
        <f t="shared" si="0"/>
        <v>2166000</v>
      </c>
    </row>
    <row r="26" spans="1:7" ht="25.5" customHeight="1">
      <c r="A26" s="47"/>
      <c r="B26" s="42"/>
      <c r="C26" s="2" t="s">
        <v>27</v>
      </c>
      <c r="D26" s="44"/>
      <c r="E26" s="46"/>
      <c r="F26" s="46"/>
      <c r="G26" s="46"/>
    </row>
    <row r="27" spans="1:7" ht="31.5" customHeight="1">
      <c r="A27" s="51">
        <v>100086</v>
      </c>
      <c r="B27" s="42"/>
      <c r="C27" s="1" t="s">
        <v>28</v>
      </c>
      <c r="D27" s="43">
        <v>3</v>
      </c>
      <c r="E27" s="45">
        <f>D27*1370000</f>
        <v>4110000</v>
      </c>
      <c r="F27" s="45">
        <f>(D27*410000)*70%</f>
        <v>861000</v>
      </c>
      <c r="G27" s="45">
        <f t="shared" si="0"/>
        <v>3249000</v>
      </c>
    </row>
    <row r="28" spans="1:7" ht="35.25" customHeight="1">
      <c r="A28" s="52"/>
      <c r="B28" s="42"/>
      <c r="C28" s="2" t="s">
        <v>27</v>
      </c>
      <c r="D28" s="44"/>
      <c r="E28" s="46"/>
      <c r="F28" s="46"/>
      <c r="G28" s="46"/>
    </row>
    <row r="29" spans="1:7" ht="43.5" customHeight="1">
      <c r="A29" s="47">
        <v>100575</v>
      </c>
      <c r="B29" s="42"/>
      <c r="C29" s="1" t="s">
        <v>29</v>
      </c>
      <c r="D29" s="43">
        <v>6</v>
      </c>
      <c r="E29" s="45">
        <f>(5*1370000)+(1*4350000)</f>
        <v>11200000</v>
      </c>
      <c r="F29" s="45">
        <f>((5*410000)+(1*670000))*70%</f>
        <v>1903999.9999999998</v>
      </c>
      <c r="G29" s="45">
        <f t="shared" si="0"/>
        <v>9296000</v>
      </c>
    </row>
    <row r="30" spans="1:7" ht="37.5">
      <c r="A30" s="47"/>
      <c r="B30" s="42"/>
      <c r="C30" s="2" t="s">
        <v>27</v>
      </c>
      <c r="D30" s="44"/>
      <c r="E30" s="46"/>
      <c r="F30" s="46"/>
      <c r="G30" s="46"/>
    </row>
    <row r="31" spans="1:7" ht="36" customHeight="1">
      <c r="A31" s="47">
        <v>501525</v>
      </c>
      <c r="B31" s="50"/>
      <c r="C31" s="1" t="s">
        <v>30</v>
      </c>
      <c r="D31" s="43">
        <v>7.5</v>
      </c>
      <c r="E31" s="45">
        <f>(5*1370000)+(2.5*4350000)</f>
        <v>17725000</v>
      </c>
      <c r="F31" s="45">
        <f>((5*410000)+(2.5*670000))*70%</f>
        <v>2607500</v>
      </c>
      <c r="G31" s="45">
        <f t="shared" si="0"/>
        <v>15117500</v>
      </c>
    </row>
    <row r="32" spans="1:7" ht="32.25" customHeight="1">
      <c r="A32" s="47"/>
      <c r="B32" s="50"/>
      <c r="C32" s="1" t="s">
        <v>31</v>
      </c>
      <c r="D32" s="44"/>
      <c r="E32" s="46"/>
      <c r="F32" s="46"/>
      <c r="G32" s="46"/>
    </row>
    <row r="33" spans="1:7" ht="47.25" customHeight="1">
      <c r="A33" s="10">
        <v>501735</v>
      </c>
      <c r="B33" s="1"/>
      <c r="C33" s="1" t="s">
        <v>32</v>
      </c>
      <c r="D33" s="4">
        <v>6</v>
      </c>
      <c r="E33" s="6">
        <f>(4*1370000)+(2*4350000)</f>
        <v>14180000</v>
      </c>
      <c r="F33" s="5">
        <f>((4*410000)+(2*670000))*70%</f>
        <v>2085999.9999999998</v>
      </c>
      <c r="G33" s="6">
        <f t="shared" si="0"/>
        <v>12094000</v>
      </c>
    </row>
    <row r="34" spans="1:7" ht="35.25" customHeight="1">
      <c r="A34" s="10">
        <v>501792</v>
      </c>
      <c r="B34" s="2"/>
      <c r="C34" s="1" t="s">
        <v>33</v>
      </c>
      <c r="D34" s="4">
        <v>0.75</v>
      </c>
      <c r="E34" s="9">
        <f>D34*1370000</f>
        <v>1027500</v>
      </c>
      <c r="F34" s="11">
        <f>(D34*410000)*70%</f>
        <v>215250</v>
      </c>
      <c r="G34" s="9">
        <f t="shared" si="0"/>
        <v>812250</v>
      </c>
    </row>
    <row r="35" spans="1:7" ht="42" customHeight="1">
      <c r="A35" s="47">
        <v>100035</v>
      </c>
      <c r="B35" s="42"/>
      <c r="C35" s="50" t="s">
        <v>34</v>
      </c>
      <c r="D35" s="43">
        <v>2.8</v>
      </c>
      <c r="E35" s="45">
        <f>D35*1370000</f>
        <v>3835999.9999999995</v>
      </c>
      <c r="F35" s="45">
        <f>(D35*410000)*70%</f>
        <v>803600</v>
      </c>
      <c r="G35" s="45">
        <f t="shared" si="0"/>
        <v>3032399.9999999995</v>
      </c>
    </row>
    <row r="36" spans="1:7" ht="21" customHeight="1">
      <c r="A36" s="47"/>
      <c r="B36" s="42"/>
      <c r="C36" s="50"/>
      <c r="D36" s="44"/>
      <c r="E36" s="46"/>
      <c r="F36" s="46"/>
      <c r="G36" s="46"/>
    </row>
    <row r="37" spans="1:7" ht="15" customHeight="1">
      <c r="A37" s="47">
        <v>100215</v>
      </c>
      <c r="B37" s="42"/>
      <c r="C37" s="42" t="s">
        <v>35</v>
      </c>
      <c r="D37" s="43">
        <v>3</v>
      </c>
      <c r="E37" s="45">
        <f>D37*1370000</f>
        <v>4110000</v>
      </c>
      <c r="F37" s="45">
        <f>(D37*410000)*70%</f>
        <v>861000</v>
      </c>
      <c r="G37" s="45">
        <f t="shared" si="0"/>
        <v>3249000</v>
      </c>
    </row>
    <row r="38" spans="1:7" ht="41.25" customHeight="1">
      <c r="A38" s="47"/>
      <c r="B38" s="42"/>
      <c r="C38" s="42"/>
      <c r="D38" s="44"/>
      <c r="E38" s="46"/>
      <c r="F38" s="46"/>
      <c r="G38" s="46"/>
    </row>
    <row r="39" spans="1:7" ht="38.25" customHeight="1">
      <c r="A39" s="47">
        <v>100220</v>
      </c>
      <c r="B39" s="48"/>
      <c r="C39" s="48" t="s">
        <v>36</v>
      </c>
      <c r="D39" s="43">
        <v>1.5</v>
      </c>
      <c r="E39" s="45">
        <f>D39*1370000</f>
        <v>2055000</v>
      </c>
      <c r="F39" s="45">
        <f>(D39*410000)*70%</f>
        <v>430500</v>
      </c>
      <c r="G39" s="45">
        <f t="shared" si="0"/>
        <v>1624500</v>
      </c>
    </row>
    <row r="40" spans="1:7" ht="15" customHeight="1">
      <c r="A40" s="47"/>
      <c r="B40" s="49"/>
      <c r="C40" s="49"/>
      <c r="D40" s="44"/>
      <c r="E40" s="46"/>
      <c r="F40" s="46"/>
      <c r="G40" s="46"/>
    </row>
    <row r="41" spans="1:7" ht="42" customHeight="1">
      <c r="A41" s="10">
        <v>100225</v>
      </c>
      <c r="B41" s="2"/>
      <c r="C41" s="2" t="s">
        <v>37</v>
      </c>
      <c r="D41" s="4">
        <v>4</v>
      </c>
      <c r="E41" s="9">
        <f>D41*1370000</f>
        <v>5480000</v>
      </c>
      <c r="F41" s="9">
        <f>(D41*410000)*70%</f>
        <v>1148000</v>
      </c>
      <c r="G41" s="9">
        <f t="shared" si="0"/>
        <v>4332000</v>
      </c>
    </row>
    <row r="42" spans="1:7" ht="22.5" customHeight="1">
      <c r="A42" s="47">
        <v>100230</v>
      </c>
      <c r="B42" s="48"/>
      <c r="C42" s="42" t="s">
        <v>38</v>
      </c>
      <c r="D42" s="43">
        <v>2</v>
      </c>
      <c r="E42" s="45">
        <f>D42*1370000</f>
        <v>2740000</v>
      </c>
      <c r="F42" s="45">
        <f>(D42*410000)*70%</f>
        <v>574000</v>
      </c>
      <c r="G42" s="45">
        <f t="shared" si="0"/>
        <v>2166000</v>
      </c>
    </row>
    <row r="43" spans="1:7" ht="33.75" customHeight="1">
      <c r="A43" s="47"/>
      <c r="B43" s="49"/>
      <c r="C43" s="42"/>
      <c r="D43" s="44"/>
      <c r="E43" s="46"/>
      <c r="F43" s="46"/>
      <c r="G43" s="46"/>
    </row>
    <row r="44" spans="1:7" ht="21" customHeight="1">
      <c r="A44" s="47">
        <v>100260</v>
      </c>
      <c r="B44" s="42"/>
      <c r="C44" s="2" t="s">
        <v>39</v>
      </c>
      <c r="D44" s="43">
        <v>7</v>
      </c>
      <c r="E44" s="45">
        <f>D44*1370000</f>
        <v>9590000</v>
      </c>
      <c r="F44" s="45">
        <f>(D44*410000)*70%</f>
        <v>2008999.9999999998</v>
      </c>
      <c r="G44" s="45">
        <f t="shared" si="0"/>
        <v>7581000</v>
      </c>
    </row>
    <row r="45" spans="1:7" ht="15.75" customHeight="1">
      <c r="A45" s="47"/>
      <c r="B45" s="42"/>
      <c r="C45" s="2" t="s">
        <v>27</v>
      </c>
      <c r="D45" s="44"/>
      <c r="E45" s="46"/>
      <c r="F45" s="46"/>
      <c r="G45" s="46"/>
    </row>
    <row r="46" spans="1:7" ht="40.5" customHeight="1">
      <c r="A46" s="47">
        <v>100265</v>
      </c>
      <c r="B46" s="42"/>
      <c r="C46" s="2" t="s">
        <v>40</v>
      </c>
      <c r="D46" s="43">
        <v>9.5</v>
      </c>
      <c r="E46" s="45">
        <f>D46*1370000</f>
        <v>13015000</v>
      </c>
      <c r="F46" s="45">
        <f>(D46*410000)*70%</f>
        <v>2726500</v>
      </c>
      <c r="G46" s="45">
        <f>E46-F46</f>
        <v>10288500</v>
      </c>
    </row>
    <row r="47" spans="1:7" ht="33.75" customHeight="1">
      <c r="A47" s="47"/>
      <c r="B47" s="42"/>
      <c r="C47" s="2" t="s">
        <v>27</v>
      </c>
      <c r="D47" s="44"/>
      <c r="E47" s="46"/>
      <c r="F47" s="46"/>
      <c r="G47" s="46"/>
    </row>
    <row r="48" spans="1:7" ht="56.25" customHeight="1">
      <c r="A48" s="47">
        <v>100270</v>
      </c>
      <c r="B48" s="42"/>
      <c r="C48" s="2" t="s">
        <v>41</v>
      </c>
      <c r="D48" s="43">
        <v>11.5</v>
      </c>
      <c r="E48" s="45">
        <f>D48*1370000</f>
        <v>15755000</v>
      </c>
      <c r="F48" s="45">
        <f>(D48*410000)*70%</f>
        <v>3300500</v>
      </c>
      <c r="G48" s="45">
        <f t="shared" si="0"/>
        <v>12454500</v>
      </c>
    </row>
    <row r="49" spans="1:7" ht="37.5">
      <c r="A49" s="47"/>
      <c r="B49" s="42"/>
      <c r="C49" s="2" t="s">
        <v>42</v>
      </c>
      <c r="D49" s="44"/>
      <c r="E49" s="46"/>
      <c r="F49" s="46"/>
      <c r="G49" s="46"/>
    </row>
    <row r="50" spans="1:7" ht="35.25" customHeight="1">
      <c r="A50" s="42">
        <v>100275</v>
      </c>
      <c r="B50" s="42"/>
      <c r="C50" s="2" t="s">
        <v>43</v>
      </c>
      <c r="D50" s="43">
        <v>12.5</v>
      </c>
      <c r="E50" s="45">
        <f>D50*1370000</f>
        <v>17125000</v>
      </c>
      <c r="F50" s="45">
        <f>(D50*410000)*70%</f>
        <v>3587500</v>
      </c>
      <c r="G50" s="45">
        <f t="shared" si="0"/>
        <v>13537500</v>
      </c>
    </row>
    <row r="51" spans="1:7" ht="27.75" customHeight="1">
      <c r="A51" s="42"/>
      <c r="B51" s="42"/>
      <c r="C51" s="2" t="s">
        <v>27</v>
      </c>
      <c r="D51" s="44"/>
      <c r="E51" s="46"/>
      <c r="F51" s="46"/>
      <c r="G51" s="46"/>
    </row>
    <row r="52" spans="1:7" ht="40.5" customHeight="1">
      <c r="A52" s="2">
        <v>100280</v>
      </c>
      <c r="B52" s="2"/>
      <c r="C52" s="2" t="s">
        <v>44</v>
      </c>
      <c r="D52" s="4">
        <v>5</v>
      </c>
      <c r="E52" s="9">
        <f>D52*1370000</f>
        <v>6850000</v>
      </c>
      <c r="F52" s="9">
        <f>(D52*410000)*70%</f>
        <v>1435000</v>
      </c>
      <c r="G52" s="9">
        <f t="shared" si="0"/>
        <v>5415000</v>
      </c>
    </row>
    <row r="53" spans="1:7" ht="33" customHeight="1">
      <c r="A53" s="2">
        <v>100030</v>
      </c>
      <c r="B53" s="2"/>
      <c r="C53" s="1" t="s">
        <v>45</v>
      </c>
      <c r="D53" s="4">
        <v>5</v>
      </c>
      <c r="E53" s="9">
        <f>D53*1370000</f>
        <v>6850000</v>
      </c>
      <c r="F53" s="9">
        <f>(D53*410000)*70%</f>
        <v>1435000</v>
      </c>
      <c r="G53" s="9">
        <f t="shared" si="0"/>
        <v>5415000</v>
      </c>
    </row>
    <row r="54" spans="1:7" ht="37.5">
      <c r="A54" s="42">
        <v>900015</v>
      </c>
      <c r="B54" s="42" t="s">
        <v>46</v>
      </c>
      <c r="C54" s="2" t="s">
        <v>47</v>
      </c>
      <c r="D54" s="43">
        <v>0.8</v>
      </c>
      <c r="E54" s="45">
        <f>D54*770000</f>
        <v>616000</v>
      </c>
      <c r="F54" s="45">
        <v>0</v>
      </c>
      <c r="G54" s="45">
        <v>0</v>
      </c>
    </row>
    <row r="55" spans="1:7" ht="37.5">
      <c r="A55" s="42"/>
      <c r="B55" s="42"/>
      <c r="C55" s="1" t="s">
        <v>9</v>
      </c>
      <c r="D55" s="44"/>
      <c r="E55" s="46"/>
      <c r="F55" s="46"/>
      <c r="G55" s="46"/>
    </row>
    <row r="56" spans="1:7" ht="43.5" customHeight="1">
      <c r="A56" s="42">
        <v>900020</v>
      </c>
      <c r="B56" s="42" t="s">
        <v>48</v>
      </c>
      <c r="C56" s="2" t="s">
        <v>49</v>
      </c>
      <c r="D56" s="43">
        <v>0.2</v>
      </c>
      <c r="E56" s="45">
        <f>D56*770000</f>
        <v>154000</v>
      </c>
      <c r="F56" s="45">
        <v>0</v>
      </c>
      <c r="G56" s="45">
        <v>0</v>
      </c>
    </row>
    <row r="57" spans="1:7" ht="21" customHeight="1">
      <c r="A57" s="42"/>
      <c r="B57" s="42"/>
      <c r="C57" s="2" t="s">
        <v>50</v>
      </c>
      <c r="D57" s="44"/>
      <c r="E57" s="46"/>
      <c r="F57" s="46"/>
      <c r="G57" s="46"/>
    </row>
    <row r="58" spans="1:7">
      <c r="A58" s="2">
        <v>900030</v>
      </c>
      <c r="B58" s="2" t="s">
        <v>48</v>
      </c>
      <c r="C58" s="2" t="s">
        <v>51</v>
      </c>
      <c r="D58" s="4">
        <v>0.2</v>
      </c>
      <c r="E58" s="9">
        <f>D58*770000</f>
        <v>154000</v>
      </c>
      <c r="F58" s="9">
        <v>0</v>
      </c>
      <c r="G58" s="9">
        <v>0</v>
      </c>
    </row>
    <row r="59" spans="1:7" ht="37.5">
      <c r="A59" s="2">
        <v>500955</v>
      </c>
      <c r="B59" s="2"/>
      <c r="C59" s="1" t="s">
        <v>52</v>
      </c>
      <c r="D59" s="4">
        <v>10</v>
      </c>
      <c r="E59" s="9">
        <f>D59*1370000</f>
        <v>13700000</v>
      </c>
      <c r="F59" s="9">
        <f>(D59*410000)*70%</f>
        <v>2870000</v>
      </c>
      <c r="G59" s="9">
        <f t="shared" si="0"/>
        <v>10830000</v>
      </c>
    </row>
    <row r="60" spans="1:7" ht="37.5">
      <c r="A60" s="2">
        <v>602770</v>
      </c>
      <c r="B60" s="2"/>
      <c r="C60" s="1" t="s">
        <v>53</v>
      </c>
      <c r="D60" s="4">
        <v>1</v>
      </c>
      <c r="E60" s="9">
        <f>D60*1370000</f>
        <v>1370000</v>
      </c>
      <c r="F60" s="9">
        <f>(D60*410000)*70%</f>
        <v>287000</v>
      </c>
      <c r="G60" s="9">
        <f t="shared" si="0"/>
        <v>1083000</v>
      </c>
    </row>
    <row r="61" spans="1:7" ht="64.5" customHeight="1">
      <c r="A61" s="2">
        <v>602725</v>
      </c>
      <c r="B61" s="2"/>
      <c r="C61" s="2" t="s">
        <v>54</v>
      </c>
      <c r="D61" s="4">
        <v>3</v>
      </c>
      <c r="E61" s="9">
        <f>D61*1370000</f>
        <v>4110000</v>
      </c>
      <c r="F61" s="9">
        <f>(D61*410000)*70%</f>
        <v>861000</v>
      </c>
      <c r="G61" s="9">
        <f t="shared" si="0"/>
        <v>3249000</v>
      </c>
    </row>
    <row r="62" spans="1:7" ht="43.5" customHeight="1">
      <c r="A62" s="2">
        <v>602730</v>
      </c>
      <c r="B62" s="2"/>
      <c r="C62" s="2" t="s">
        <v>55</v>
      </c>
      <c r="D62" s="4">
        <v>1</v>
      </c>
      <c r="E62" s="9">
        <f>D62*1370000</f>
        <v>1370000</v>
      </c>
      <c r="F62" s="9">
        <v>0</v>
      </c>
      <c r="G62" s="9">
        <v>0</v>
      </c>
    </row>
    <row r="63" spans="1:7">
      <c r="A63" s="2">
        <v>900710</v>
      </c>
      <c r="B63" s="2" t="s">
        <v>46</v>
      </c>
      <c r="C63" s="1" t="s">
        <v>56</v>
      </c>
      <c r="D63" s="4">
        <v>1</v>
      </c>
      <c r="E63" s="9">
        <f>(0.3*770000)+(0.7*2600000)</f>
        <v>2051000</v>
      </c>
      <c r="F63" s="9">
        <f>((0.3*410000)+(0.7*670000))*70%</f>
        <v>414400</v>
      </c>
      <c r="G63" s="9">
        <f t="shared" si="0"/>
        <v>1636600</v>
      </c>
    </row>
    <row r="64" spans="1:7" ht="56.25">
      <c r="A64" s="2">
        <v>204540</v>
      </c>
      <c r="B64" s="2"/>
      <c r="C64" s="2" t="s">
        <v>57</v>
      </c>
      <c r="D64" s="4">
        <v>3</v>
      </c>
      <c r="E64" s="9">
        <f>D64*1370000</f>
        <v>4110000</v>
      </c>
      <c r="F64" s="9">
        <f>(D64*410000)*70%</f>
        <v>861000</v>
      </c>
      <c r="G64" s="9">
        <f t="shared" si="0"/>
        <v>3249000</v>
      </c>
    </row>
    <row r="65" spans="1:9" ht="56.25">
      <c r="A65" s="2">
        <v>204575</v>
      </c>
      <c r="B65" s="2"/>
      <c r="C65" s="2" t="s">
        <v>58</v>
      </c>
      <c r="D65" s="4">
        <v>4</v>
      </c>
      <c r="E65" s="9">
        <f t="shared" ref="E65:E66" si="4">D65*1370000</f>
        <v>5480000</v>
      </c>
      <c r="F65" s="9">
        <f t="shared" ref="F65:F66" si="5">(D65*410000)*70%</f>
        <v>1148000</v>
      </c>
      <c r="G65" s="9">
        <f t="shared" si="0"/>
        <v>4332000</v>
      </c>
    </row>
    <row r="66" spans="1:9" ht="21" customHeight="1">
      <c r="A66" s="2">
        <v>204580</v>
      </c>
      <c r="B66" s="2"/>
      <c r="C66" s="2" t="s">
        <v>59</v>
      </c>
      <c r="D66" s="4">
        <v>4</v>
      </c>
      <c r="E66" s="9">
        <f t="shared" si="4"/>
        <v>5480000</v>
      </c>
      <c r="F66" s="9">
        <f t="shared" si="5"/>
        <v>1148000</v>
      </c>
      <c r="G66" s="9">
        <f t="shared" si="0"/>
        <v>4332000</v>
      </c>
    </row>
    <row r="67" spans="1:9" s="13" customFormat="1" ht="18.75" customHeight="1" thickBot="1">
      <c r="A67" s="7">
        <v>901835</v>
      </c>
      <c r="B67" s="7" t="s">
        <v>48</v>
      </c>
      <c r="C67" s="7" t="s">
        <v>60</v>
      </c>
      <c r="D67" s="8">
        <v>12</v>
      </c>
      <c r="E67" s="12">
        <f>D67*770000</f>
        <v>9240000</v>
      </c>
      <c r="F67" s="12">
        <v>0</v>
      </c>
      <c r="G67" s="12">
        <v>0</v>
      </c>
    </row>
    <row r="68" spans="1:9" s="13" customFormat="1" ht="18.75" customHeight="1">
      <c r="A68" s="30" t="s">
        <v>61</v>
      </c>
      <c r="B68" s="31"/>
      <c r="C68" s="31"/>
      <c r="D68" s="31"/>
      <c r="E68" s="31"/>
      <c r="F68" s="31"/>
      <c r="G68" s="32"/>
    </row>
    <row r="69" spans="1:9" s="14" customFormat="1" ht="57.75" customHeight="1">
      <c r="A69" s="33" t="s">
        <v>62</v>
      </c>
      <c r="B69" s="34"/>
      <c r="C69" s="34"/>
      <c r="D69" s="34"/>
      <c r="E69" s="34"/>
      <c r="F69" s="34"/>
      <c r="G69" s="35"/>
    </row>
    <row r="70" spans="1:9" ht="18.75" customHeight="1">
      <c r="A70" s="33" t="s">
        <v>63</v>
      </c>
      <c r="B70" s="34"/>
      <c r="C70" s="34"/>
      <c r="D70" s="34"/>
      <c r="E70" s="34"/>
      <c r="F70" s="34"/>
      <c r="G70" s="35"/>
    </row>
    <row r="71" spans="1:9" ht="63" customHeight="1" thickBot="1">
      <c r="A71" s="36" t="s">
        <v>64</v>
      </c>
      <c r="B71" s="37"/>
      <c r="C71" s="37"/>
      <c r="D71" s="37"/>
      <c r="E71" s="37"/>
      <c r="F71" s="37"/>
      <c r="G71" s="38"/>
    </row>
    <row r="72" spans="1:9" ht="42" customHeight="1"/>
    <row r="73" spans="1:9" ht="27" customHeight="1">
      <c r="A73" s="39" t="s">
        <v>65</v>
      </c>
      <c r="B73" s="40"/>
      <c r="C73" s="40"/>
      <c r="D73" s="40"/>
      <c r="E73" s="40"/>
      <c r="F73" s="40"/>
      <c r="G73" s="40"/>
      <c r="H73" s="40"/>
      <c r="I73" s="40"/>
    </row>
    <row r="74" spans="1:9" ht="26.25" customHeight="1">
      <c r="A74" s="17" t="s">
        <v>66</v>
      </c>
      <c r="B74" s="41" t="s">
        <v>67</v>
      </c>
      <c r="C74" s="41"/>
      <c r="D74" s="18" t="s">
        <v>68</v>
      </c>
      <c r="E74" s="18" t="s">
        <v>69</v>
      </c>
      <c r="F74" s="17" t="s">
        <v>70</v>
      </c>
      <c r="G74" s="17" t="s">
        <v>71</v>
      </c>
      <c r="H74" s="19" t="s">
        <v>72</v>
      </c>
      <c r="I74" s="19" t="s">
        <v>73</v>
      </c>
    </row>
    <row r="75" spans="1:9" ht="24" customHeight="1">
      <c r="A75" s="20">
        <v>1</v>
      </c>
      <c r="B75" s="29" t="s">
        <v>74</v>
      </c>
      <c r="C75" s="29"/>
      <c r="D75" s="21">
        <v>1.3</v>
      </c>
      <c r="E75" s="21">
        <v>0.5</v>
      </c>
      <c r="F75" s="22">
        <f>(D75*770000)+(E75*2600000)</f>
        <v>2301000</v>
      </c>
      <c r="G75" s="22">
        <f>(D75*410000)+(E75*670000)</f>
        <v>868000</v>
      </c>
      <c r="H75" s="23">
        <f>G75*70%</f>
        <v>607600</v>
      </c>
      <c r="I75" s="23">
        <f>F75-H75</f>
        <v>1693400</v>
      </c>
    </row>
    <row r="76" spans="1:9" ht="24.75" customHeight="1">
      <c r="A76" s="20">
        <v>2</v>
      </c>
      <c r="B76" s="29" t="s">
        <v>75</v>
      </c>
      <c r="C76" s="29"/>
      <c r="D76" s="21">
        <v>1.7</v>
      </c>
      <c r="E76" s="21">
        <v>0.5</v>
      </c>
      <c r="F76" s="22">
        <f>(D76*770000)+(E76*2600000)</f>
        <v>2609000</v>
      </c>
      <c r="G76" s="22">
        <f t="shared" ref="G76:G90" si="6">(D76*410000)+(E76*670000)</f>
        <v>1032000</v>
      </c>
      <c r="H76" s="23">
        <f t="shared" ref="H76:H90" si="7">G76*70%</f>
        <v>722400</v>
      </c>
      <c r="I76" s="23">
        <f t="shared" ref="I76:I90" si="8">F76-H76</f>
        <v>1886600</v>
      </c>
    </row>
    <row r="77" spans="1:9" ht="24.75" customHeight="1">
      <c r="A77" s="20">
        <v>3</v>
      </c>
      <c r="B77" s="29" t="s">
        <v>76</v>
      </c>
      <c r="C77" s="29"/>
      <c r="D77" s="21">
        <v>1.8</v>
      </c>
      <c r="E77" s="21">
        <v>0.7</v>
      </c>
      <c r="F77" s="22">
        <f t="shared" ref="F77:F90" si="9">(D77*770000)+(E77*2600000)</f>
        <v>3206000</v>
      </c>
      <c r="G77" s="22">
        <f t="shared" si="6"/>
        <v>1207000</v>
      </c>
      <c r="H77" s="23">
        <f t="shared" si="7"/>
        <v>844900</v>
      </c>
      <c r="I77" s="23">
        <f t="shared" si="8"/>
        <v>2361100</v>
      </c>
    </row>
    <row r="78" spans="1:9" ht="24.75" customHeight="1">
      <c r="A78" s="20">
        <v>4</v>
      </c>
      <c r="B78" s="29" t="s">
        <v>77</v>
      </c>
      <c r="C78" s="29"/>
      <c r="D78" s="21">
        <v>2.2999999999999998</v>
      </c>
      <c r="E78" s="21">
        <v>0.85</v>
      </c>
      <c r="F78" s="22">
        <f t="shared" si="9"/>
        <v>3981000</v>
      </c>
      <c r="G78" s="22">
        <f t="shared" si="6"/>
        <v>1512500</v>
      </c>
      <c r="H78" s="23">
        <f t="shared" si="7"/>
        <v>1058750</v>
      </c>
      <c r="I78" s="23">
        <f t="shared" si="8"/>
        <v>2922250</v>
      </c>
    </row>
    <row r="79" spans="1:9" ht="21.75" customHeight="1">
      <c r="A79" s="20">
        <v>5</v>
      </c>
      <c r="B79" s="29" t="s">
        <v>78</v>
      </c>
      <c r="C79" s="29"/>
      <c r="D79" s="21">
        <v>2.2999999999999998</v>
      </c>
      <c r="E79" s="21">
        <v>0.85</v>
      </c>
      <c r="F79" s="22">
        <f t="shared" si="9"/>
        <v>3981000</v>
      </c>
      <c r="G79" s="22">
        <f t="shared" si="6"/>
        <v>1512500</v>
      </c>
      <c r="H79" s="23">
        <f t="shared" si="7"/>
        <v>1058750</v>
      </c>
      <c r="I79" s="23">
        <f t="shared" si="8"/>
        <v>2922250</v>
      </c>
    </row>
    <row r="80" spans="1:9" ht="21.75" customHeight="1">
      <c r="A80" s="20">
        <v>6</v>
      </c>
      <c r="B80" s="29" t="s">
        <v>79</v>
      </c>
      <c r="C80" s="29"/>
      <c r="D80" s="24">
        <v>2.2999999999999998</v>
      </c>
      <c r="E80" s="21">
        <v>0.8</v>
      </c>
      <c r="F80" s="22">
        <f t="shared" si="9"/>
        <v>3851000</v>
      </c>
      <c r="G80" s="22">
        <f t="shared" si="6"/>
        <v>1479000</v>
      </c>
      <c r="H80" s="23">
        <f t="shared" si="7"/>
        <v>1035299.9999999999</v>
      </c>
      <c r="I80" s="23">
        <f t="shared" si="8"/>
        <v>2815700</v>
      </c>
    </row>
    <row r="81" spans="1:9" ht="24.75" customHeight="1">
      <c r="A81" s="20">
        <v>7</v>
      </c>
      <c r="B81" s="29" t="s">
        <v>80</v>
      </c>
      <c r="C81" s="29"/>
      <c r="D81" s="24">
        <v>2.8</v>
      </c>
      <c r="E81" s="21">
        <v>0.95</v>
      </c>
      <c r="F81" s="22">
        <f t="shared" si="9"/>
        <v>4626000</v>
      </c>
      <c r="G81" s="22">
        <f t="shared" si="6"/>
        <v>1784500</v>
      </c>
      <c r="H81" s="23">
        <f t="shared" si="7"/>
        <v>1249150</v>
      </c>
      <c r="I81" s="23">
        <f t="shared" si="8"/>
        <v>3376850</v>
      </c>
    </row>
    <row r="82" spans="1:9" ht="21" customHeight="1">
      <c r="A82" s="20">
        <v>8</v>
      </c>
      <c r="B82" s="29" t="s">
        <v>81</v>
      </c>
      <c r="C82" s="29"/>
      <c r="D82" s="21">
        <v>2.8</v>
      </c>
      <c r="E82" s="21">
        <v>0.95</v>
      </c>
      <c r="F82" s="22">
        <f t="shared" si="9"/>
        <v>4626000</v>
      </c>
      <c r="G82" s="22">
        <f t="shared" si="6"/>
        <v>1784500</v>
      </c>
      <c r="H82" s="23">
        <f t="shared" si="7"/>
        <v>1249150</v>
      </c>
      <c r="I82" s="23">
        <f t="shared" si="8"/>
        <v>3376850</v>
      </c>
    </row>
    <row r="83" spans="1:9" ht="21" customHeight="1">
      <c r="A83" s="20">
        <v>9</v>
      </c>
      <c r="B83" s="29" t="s">
        <v>82</v>
      </c>
      <c r="C83" s="29"/>
      <c r="D83" s="21">
        <v>2.2999999999999998</v>
      </c>
      <c r="E83" s="21">
        <v>0.8</v>
      </c>
      <c r="F83" s="22">
        <f t="shared" si="9"/>
        <v>3851000</v>
      </c>
      <c r="G83" s="22">
        <f t="shared" si="6"/>
        <v>1479000</v>
      </c>
      <c r="H83" s="23">
        <f t="shared" si="7"/>
        <v>1035299.9999999999</v>
      </c>
      <c r="I83" s="23">
        <f t="shared" si="8"/>
        <v>2815700</v>
      </c>
    </row>
    <row r="84" spans="1:9" ht="21" customHeight="1">
      <c r="A84" s="20">
        <v>10</v>
      </c>
      <c r="B84" s="29" t="s">
        <v>83</v>
      </c>
      <c r="C84" s="29"/>
      <c r="D84" s="21">
        <v>2.8</v>
      </c>
      <c r="E84" s="21">
        <v>0.95</v>
      </c>
      <c r="F84" s="22">
        <f t="shared" si="9"/>
        <v>4626000</v>
      </c>
      <c r="G84" s="22">
        <f t="shared" si="6"/>
        <v>1784500</v>
      </c>
      <c r="H84" s="23">
        <f t="shared" si="7"/>
        <v>1249150</v>
      </c>
      <c r="I84" s="23">
        <f t="shared" si="8"/>
        <v>3376850</v>
      </c>
    </row>
    <row r="85" spans="1:9" ht="21" customHeight="1">
      <c r="A85" s="20">
        <v>11</v>
      </c>
      <c r="B85" s="29" t="s">
        <v>84</v>
      </c>
      <c r="C85" s="29"/>
      <c r="D85" s="21">
        <v>2.8</v>
      </c>
      <c r="E85" s="21">
        <v>0.95</v>
      </c>
      <c r="F85" s="22">
        <f t="shared" si="9"/>
        <v>4626000</v>
      </c>
      <c r="G85" s="22">
        <f t="shared" si="6"/>
        <v>1784500</v>
      </c>
      <c r="H85" s="23">
        <f t="shared" si="7"/>
        <v>1249150</v>
      </c>
      <c r="I85" s="23">
        <f t="shared" si="8"/>
        <v>3376850</v>
      </c>
    </row>
    <row r="86" spans="1:9" ht="30" customHeight="1">
      <c r="A86" s="20">
        <v>12</v>
      </c>
      <c r="B86" s="29" t="s">
        <v>85</v>
      </c>
      <c r="C86" s="29"/>
      <c r="D86" s="21">
        <v>2.7</v>
      </c>
      <c r="E86" s="21">
        <v>0.9</v>
      </c>
      <c r="F86" s="22">
        <f t="shared" si="9"/>
        <v>4419000</v>
      </c>
      <c r="G86" s="22">
        <f t="shared" si="6"/>
        <v>1710000</v>
      </c>
      <c r="H86" s="23">
        <f t="shared" si="7"/>
        <v>1197000</v>
      </c>
      <c r="I86" s="23">
        <f t="shared" si="8"/>
        <v>3222000</v>
      </c>
    </row>
    <row r="87" spans="1:9" ht="30" customHeight="1">
      <c r="A87" s="20">
        <v>13</v>
      </c>
      <c r="B87" s="29" t="s">
        <v>86</v>
      </c>
      <c r="C87" s="29"/>
      <c r="D87" s="21">
        <v>3.2</v>
      </c>
      <c r="E87" s="21">
        <v>1.05</v>
      </c>
      <c r="F87" s="22">
        <f t="shared" si="9"/>
        <v>5194000</v>
      </c>
      <c r="G87" s="22">
        <f t="shared" si="6"/>
        <v>2015500</v>
      </c>
      <c r="H87" s="23">
        <f t="shared" si="7"/>
        <v>1410850</v>
      </c>
      <c r="I87" s="23">
        <f t="shared" si="8"/>
        <v>3783150</v>
      </c>
    </row>
    <row r="88" spans="1:9" ht="30" customHeight="1">
      <c r="A88" s="20">
        <v>14</v>
      </c>
      <c r="B88" s="29" t="s">
        <v>87</v>
      </c>
      <c r="C88" s="29"/>
      <c r="D88" s="21">
        <v>3.2</v>
      </c>
      <c r="E88" s="21">
        <v>1.05</v>
      </c>
      <c r="F88" s="22">
        <f t="shared" si="9"/>
        <v>5194000</v>
      </c>
      <c r="G88" s="22">
        <f t="shared" si="6"/>
        <v>2015500</v>
      </c>
      <c r="H88" s="23">
        <f t="shared" si="7"/>
        <v>1410850</v>
      </c>
      <c r="I88" s="23">
        <f t="shared" si="8"/>
        <v>3783150</v>
      </c>
    </row>
    <row r="89" spans="1:9" ht="21" customHeight="1">
      <c r="A89" s="20">
        <v>15</v>
      </c>
      <c r="B89" s="29" t="s">
        <v>88</v>
      </c>
      <c r="C89" s="29"/>
      <c r="D89" s="21">
        <v>1.1000000000000001</v>
      </c>
      <c r="E89" s="21">
        <v>0.4</v>
      </c>
      <c r="F89" s="22">
        <f t="shared" si="9"/>
        <v>1887000</v>
      </c>
      <c r="G89" s="22">
        <f t="shared" si="6"/>
        <v>719000</v>
      </c>
      <c r="H89" s="23">
        <f t="shared" si="7"/>
        <v>503299.99999999994</v>
      </c>
      <c r="I89" s="23">
        <f t="shared" si="8"/>
        <v>1383700</v>
      </c>
    </row>
    <row r="90" spans="1:9" ht="21" customHeight="1">
      <c r="A90" s="25">
        <v>16</v>
      </c>
      <c r="B90" s="29" t="s">
        <v>89</v>
      </c>
      <c r="C90" s="29"/>
      <c r="D90" s="21">
        <v>0.9</v>
      </c>
      <c r="E90" s="21">
        <v>0.35</v>
      </c>
      <c r="F90" s="22">
        <f t="shared" si="9"/>
        <v>1603000</v>
      </c>
      <c r="G90" s="22">
        <f t="shared" si="6"/>
        <v>603500</v>
      </c>
      <c r="H90" s="23">
        <f t="shared" si="7"/>
        <v>422450</v>
      </c>
      <c r="I90" s="23">
        <f t="shared" si="8"/>
        <v>1180550</v>
      </c>
    </row>
    <row r="91" spans="1:9">
      <c r="A91" s="26"/>
    </row>
    <row r="92" spans="1:9">
      <c r="A92" s="27"/>
    </row>
    <row r="93" spans="1:9">
      <c r="A93" s="28"/>
      <c r="B93" s="27"/>
      <c r="C93" s="27"/>
      <c r="D93" s="27"/>
      <c r="E93" s="27"/>
      <c r="F93" s="27"/>
    </row>
    <row r="94" spans="1:9">
      <c r="B94" s="28"/>
      <c r="C94" s="28"/>
      <c r="D94" s="28"/>
    </row>
  </sheetData>
  <mergeCells count="142">
    <mergeCell ref="A1:G2"/>
    <mergeCell ref="A3:A4"/>
    <mergeCell ref="B3:B4"/>
    <mergeCell ref="C3:C4"/>
    <mergeCell ref="D3:D4"/>
    <mergeCell ref="E3:E4"/>
    <mergeCell ref="F3:F4"/>
    <mergeCell ref="G3:G4"/>
    <mergeCell ref="A7:A8"/>
    <mergeCell ref="B7:B8"/>
    <mergeCell ref="D7:D8"/>
    <mergeCell ref="E7:E8"/>
    <mergeCell ref="F7:F8"/>
    <mergeCell ref="G7:G8"/>
    <mergeCell ref="A5:A6"/>
    <mergeCell ref="B5:B6"/>
    <mergeCell ref="D5:D6"/>
    <mergeCell ref="E5:E6"/>
    <mergeCell ref="F5:F6"/>
    <mergeCell ref="G5:G6"/>
    <mergeCell ref="A18:A19"/>
    <mergeCell ref="B18:B19"/>
    <mergeCell ref="D18:D19"/>
    <mergeCell ref="E18:E19"/>
    <mergeCell ref="F18:F19"/>
    <mergeCell ref="G18:G19"/>
    <mergeCell ref="A14:A15"/>
    <mergeCell ref="B14:B15"/>
    <mergeCell ref="D14:D15"/>
    <mergeCell ref="E14:E15"/>
    <mergeCell ref="F14:F15"/>
    <mergeCell ref="G14:G15"/>
    <mergeCell ref="A27:A28"/>
    <mergeCell ref="B27:B28"/>
    <mergeCell ref="D27:D28"/>
    <mergeCell ref="E27:E28"/>
    <mergeCell ref="F27:F28"/>
    <mergeCell ref="G27:G28"/>
    <mergeCell ref="A25:A26"/>
    <mergeCell ref="B25:B26"/>
    <mergeCell ref="D25:D26"/>
    <mergeCell ref="E25:E26"/>
    <mergeCell ref="F25:F26"/>
    <mergeCell ref="G25:G26"/>
    <mergeCell ref="A31:A32"/>
    <mergeCell ref="B31:B32"/>
    <mergeCell ref="D31:D32"/>
    <mergeCell ref="E31:E32"/>
    <mergeCell ref="F31:F32"/>
    <mergeCell ref="G31:G32"/>
    <mergeCell ref="A29:A30"/>
    <mergeCell ref="B29:B30"/>
    <mergeCell ref="D29:D30"/>
    <mergeCell ref="E29:E30"/>
    <mergeCell ref="F29:F30"/>
    <mergeCell ref="G29:G30"/>
    <mergeCell ref="G35:G36"/>
    <mergeCell ref="A37:A38"/>
    <mergeCell ref="B37:B38"/>
    <mergeCell ref="C37:C38"/>
    <mergeCell ref="D37:D38"/>
    <mergeCell ref="E37:E38"/>
    <mergeCell ref="F37:F38"/>
    <mergeCell ref="G37:G38"/>
    <mergeCell ref="A35:A36"/>
    <mergeCell ref="B35:B36"/>
    <mergeCell ref="C35:C36"/>
    <mergeCell ref="D35:D36"/>
    <mergeCell ref="E35:E36"/>
    <mergeCell ref="F35:F36"/>
    <mergeCell ref="G39:G40"/>
    <mergeCell ref="A42:A43"/>
    <mergeCell ref="B42:B43"/>
    <mergeCell ref="C42:C43"/>
    <mergeCell ref="D42:D43"/>
    <mergeCell ref="E42:E43"/>
    <mergeCell ref="F42:F43"/>
    <mergeCell ref="G42:G43"/>
    <mergeCell ref="A39:A40"/>
    <mergeCell ref="B39:B40"/>
    <mergeCell ref="C39:C40"/>
    <mergeCell ref="D39:D40"/>
    <mergeCell ref="E39:E40"/>
    <mergeCell ref="F39:F40"/>
    <mergeCell ref="A46:A47"/>
    <mergeCell ref="B46:B47"/>
    <mergeCell ref="D46:D47"/>
    <mergeCell ref="E46:E47"/>
    <mergeCell ref="F46:F47"/>
    <mergeCell ref="G46:G47"/>
    <mergeCell ref="A44:A45"/>
    <mergeCell ref="B44:B45"/>
    <mergeCell ref="D44:D45"/>
    <mergeCell ref="E44:E45"/>
    <mergeCell ref="F44:F45"/>
    <mergeCell ref="G44:G45"/>
    <mergeCell ref="A50:A51"/>
    <mergeCell ref="B50:B51"/>
    <mergeCell ref="D50:D51"/>
    <mergeCell ref="E50:E51"/>
    <mergeCell ref="F50:F51"/>
    <mergeCell ref="G50:G51"/>
    <mergeCell ref="A48:A49"/>
    <mergeCell ref="B48:B49"/>
    <mergeCell ref="D48:D49"/>
    <mergeCell ref="E48:E49"/>
    <mergeCell ref="F48:F49"/>
    <mergeCell ref="G48:G49"/>
    <mergeCell ref="A56:A57"/>
    <mergeCell ref="B56:B57"/>
    <mergeCell ref="D56:D57"/>
    <mergeCell ref="E56:E57"/>
    <mergeCell ref="F56:F57"/>
    <mergeCell ref="G56:G57"/>
    <mergeCell ref="A54:A55"/>
    <mergeCell ref="B54:B55"/>
    <mergeCell ref="D54:D55"/>
    <mergeCell ref="E54:E55"/>
    <mergeCell ref="F54:F55"/>
    <mergeCell ref="G54:G55"/>
    <mergeCell ref="B75:C75"/>
    <mergeCell ref="B76:C76"/>
    <mergeCell ref="B77:C77"/>
    <mergeCell ref="B78:C78"/>
    <mergeCell ref="B79:C79"/>
    <mergeCell ref="B80:C80"/>
    <mergeCell ref="A68:G68"/>
    <mergeCell ref="A69:G69"/>
    <mergeCell ref="A70:G70"/>
    <mergeCell ref="A71:G71"/>
    <mergeCell ref="A73:I73"/>
    <mergeCell ref="B74:C74"/>
    <mergeCell ref="B87:C87"/>
    <mergeCell ref="B88:C88"/>
    <mergeCell ref="B89:C89"/>
    <mergeCell ref="B90:C90"/>
    <mergeCell ref="B81:C81"/>
    <mergeCell ref="B82:C82"/>
    <mergeCell ref="B83:C83"/>
    <mergeCell ref="B84:C84"/>
    <mergeCell ref="B85:C85"/>
    <mergeCell ref="B86:C8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ویزیت و خدمات شایع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Univo K5</dc:creator>
  <cp:lastModifiedBy>ravabet</cp:lastModifiedBy>
  <dcterms:created xsi:type="dcterms:W3CDTF">2025-04-07T05:53:57Z</dcterms:created>
  <dcterms:modified xsi:type="dcterms:W3CDTF">2025-09-22T09:30:36Z</dcterms:modified>
</cp:coreProperties>
</file>